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Z:\massasjeforbundet\Årsmøte\2021(2)\"/>
    </mc:Choice>
  </mc:AlternateContent>
  <xr:revisionPtr revIDLastSave="0" documentId="8_{B2DA60D0-B13A-4B1F-81BC-350E7B7267C0}" xr6:coauthVersionLast="46" xr6:coauthVersionMax="46" xr10:uidLastSave="{00000000-0000-0000-0000-000000000000}"/>
  <bookViews>
    <workbookView xWindow="-120" yWindow="-120" windowWidth="29040" windowHeight="15990" tabRatio="500" xr2:uid="{00000000-000D-0000-FFFF-FFFF00000000}"/>
  </bookViews>
  <sheets>
    <sheet name="Ark1" sheetId="1" r:id="rId1"/>
    <sheet name="Ark2" sheetId="2" r:id="rId2"/>
  </sheets>
  <definedNames>
    <definedName name="_xlnm.Print_Area" localSheetId="0">'Ark1'!$A$1:$F$52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6" i="1" l="1"/>
  <c r="J6" i="1"/>
  <c r="J7" i="1"/>
  <c r="I7" i="1"/>
  <c r="J39" i="1"/>
  <c r="J31" i="1"/>
  <c r="I17" i="1"/>
  <c r="J17" i="1"/>
  <c r="G17" i="1"/>
  <c r="K17" i="1"/>
  <c r="H50" i="1"/>
  <c r="H47" i="1"/>
  <c r="J47" i="1"/>
  <c r="H19" i="1"/>
  <c r="H20" i="1"/>
  <c r="H11" i="1"/>
  <c r="H52" i="1"/>
  <c r="J19" i="1"/>
  <c r="J18" i="1"/>
  <c r="M7" i="1"/>
  <c r="L7" i="1"/>
  <c r="L6" i="1"/>
  <c r="J11" i="1"/>
  <c r="J20" i="1"/>
  <c r="J50" i="1"/>
  <c r="J52" i="1"/>
  <c r="F20" i="1"/>
  <c r="F47" i="1"/>
  <c r="F50" i="1"/>
  <c r="F11" i="1"/>
  <c r="F52" i="1"/>
  <c r="E47" i="1"/>
  <c r="E20" i="1"/>
  <c r="E50" i="1"/>
  <c r="E11" i="1"/>
  <c r="E52" i="1"/>
</calcChain>
</file>

<file path=xl/sharedStrings.xml><?xml version="1.0" encoding="utf-8"?>
<sst xmlns="http://schemas.openxmlformats.org/spreadsheetml/2006/main" count="69" uniqueCount="69">
  <si>
    <t>NORGES MASSASJEFORBUND</t>
  </si>
  <si>
    <t>BUDSJETT FOR PERIODEN 01.01.2020 - 31.12.2020</t>
  </si>
  <si>
    <t>BUDSJETT 2020</t>
  </si>
  <si>
    <t>FORSIKRING</t>
  </si>
  <si>
    <t>RENTEINNTEKTER</t>
  </si>
  <si>
    <t>REGNSKAP 2019</t>
  </si>
  <si>
    <t>INNTEKTER:</t>
  </si>
  <si>
    <t>INNTEKTER FRA KURSVIRKSOMHET</t>
  </si>
  <si>
    <t xml:space="preserve">MEDLEMSKONTINGENTER </t>
  </si>
  <si>
    <t>KOMMENTARER TIL BUDSJETTPOSTENE:</t>
  </si>
  <si>
    <t>Medlemskontingenter</t>
  </si>
  <si>
    <t>Etter en liten vekst i medlemsantallet i 2018 opplevde vi en nedgang tilsvarende ca 18 medlemmer i 2019.</t>
  </si>
  <si>
    <t xml:space="preserve">NMF er i en konkurransesituasjon med andre forbund som har en lavere kontingent enn oss. Vi har satt kontingenten noe opp i 2020, </t>
  </si>
  <si>
    <t>Inntekter fra kursvirksomhet</t>
  </si>
  <si>
    <t>men vi må dessverre regne med et visst frafall av medlemmer også i inneværende år.</t>
  </si>
  <si>
    <t>Vi planlegger to kurs i 2020. Jill Berkana kommer i tilknytning til årsmøtet, og Til Luchau kommer i november.</t>
  </si>
  <si>
    <t>ANDRE INNTEKTER NETTO</t>
  </si>
  <si>
    <t>SUM INNTEKTER</t>
  </si>
  <si>
    <t>KOSTNADER:</t>
  </si>
  <si>
    <t>Lønnskostnader:</t>
  </si>
  <si>
    <t>STYREHONORAR</t>
  </si>
  <si>
    <t>LØNN ANSATTE</t>
  </si>
  <si>
    <t>Lønn ansatte</t>
  </si>
  <si>
    <t>OBLIGATORISK TJENESTEPENSJON</t>
  </si>
  <si>
    <t>FERIEPENGER 12%</t>
  </si>
  <si>
    <t>Sum lønnskostnader</t>
  </si>
  <si>
    <t>Andre driftskostnader:</t>
  </si>
  <si>
    <t>ARBEIDSGIVERAVGIFT 14,1%</t>
  </si>
  <si>
    <t>KONTORREKVISITA OG UTSTYR</t>
  </si>
  <si>
    <t>LEIE LOKALER, STRØM FELLESKOSTNADER</t>
  </si>
  <si>
    <t>PORTO,FRANKERING, UTSENDELSER</t>
  </si>
  <si>
    <t>GEBYRER BANK ETC</t>
  </si>
  <si>
    <t>REISER OG MØTEUTGIFTER</t>
  </si>
  <si>
    <t>OPPGAVEPLIKTIG REISEUTGIFTER</t>
  </si>
  <si>
    <t>REGNSKAP OG ADMINISTRASJON</t>
  </si>
  <si>
    <t>ADVOKAT OG ANDRE TJENESTER</t>
  </si>
  <si>
    <t>BIDRAG SABORG</t>
  </si>
  <si>
    <t>TELEFON OG INTERNETT</t>
  </si>
  <si>
    <t>PROFILERING, MARKEDSFØRING OG MESSER</t>
  </si>
  <si>
    <t>MEDLEMSMATERIELL</t>
  </si>
  <si>
    <t>FORSIKRINGSPREMIE FOR MEDLEMMER</t>
  </si>
  <si>
    <t>FORSIKRINGSPREMIE KONTOR/ANSATTE</t>
  </si>
  <si>
    <t>ÅRSMØTE</t>
  </si>
  <si>
    <t>FAGKONFERANSE</t>
  </si>
  <si>
    <t>EGNE KURS FOR MEDLEMMER</t>
  </si>
  <si>
    <t>Egne kurs for medlemmer</t>
  </si>
  <si>
    <t>Vi regner med ca kr 100000,- i kostnader knyttet til kurset med Til Luchau.  Pga få påmeldte forsøker vi å redusere kostnadene ved kurset med Jill Berkana.</t>
  </si>
  <si>
    <t xml:space="preserve">Vi har tatt kontakt med Haraldsheim og vil spare noe på å benytte et mindre lokale hos dem. Vi er i en dialog med Jill Berkana i forhold til å redusere kostnader, </t>
  </si>
  <si>
    <t>og har tentativt satt opp kr 60000,- som kostnad for dette kurset.</t>
  </si>
  <si>
    <t>INVENTAR OG UTSTYR</t>
  </si>
  <si>
    <t>Se budsjett lønninger 2020. Det er her ikke hensyntatt at vi vil få noe lønnskostnader refundert fra Folketrygden pga Anders´sykemelding.</t>
  </si>
  <si>
    <t>Styrehonorar er satt opp som for 2019, men det bør vurderes om dette bør økes pga av merarbeid som følge av Anders sitt sykefravær.</t>
  </si>
  <si>
    <t>DIVERSE</t>
  </si>
  <si>
    <t>Sum andre driftskostnader</t>
  </si>
  <si>
    <t>SUM KOSTNADER</t>
  </si>
  <si>
    <t>UNDERSKUDD (-)/OVERSKUDD</t>
  </si>
  <si>
    <t>UNDERSKUDD(-)/OVERSKUDD</t>
  </si>
  <si>
    <t>Det er budsjettert med et resultat tilsvarende 2019. Alternativt gir dette et handlingsrom til å øke andre budsjettposter.</t>
  </si>
  <si>
    <t>Det er lagt inn 10x3575 for det første kurset og 26x4650 for det andre. Dersom vi må kansellere det første kurset pga for få påmeldte faller inntektene ved dette bort.</t>
  </si>
  <si>
    <t>ARENDALSUKA OG POLITISK ARBEID</t>
  </si>
  <si>
    <t>KURS OG OPPLÆRINGSTILTAK</t>
  </si>
  <si>
    <t>AVSETNING FOR MULIGE TAP PÅ FORDRINGER</t>
  </si>
  <si>
    <t>BUDSJETT 2021</t>
  </si>
  <si>
    <t>Regnskap 20</t>
  </si>
  <si>
    <t>SMB Norge</t>
  </si>
  <si>
    <t xml:space="preserve">Prosjekt ny hjemmeside </t>
  </si>
  <si>
    <t>Prosjekt ny hjemmeside 25%</t>
  </si>
  <si>
    <t>Inkl nye tjenester</t>
  </si>
  <si>
    <t>PROGRAMVARE/UTSTYR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</si>
</sst>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&lt;=9999]0000;General"/>
  </numFmts>
  <fonts count="9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scheme val="minor"/>
    </font>
    <font>
      <sz val="8"/>
      <name val="Calibri"/>
      <family val="2"/>
      <scheme val="minor"/>
    </font>
    <font>
      <b/>
      <sz val="11"/>
      <color theme="1"/>
      <name val="Calibri"/>
      <scheme val="minor"/>
    </font>
    <font>
      <sz val="11"/>
      <color theme="1"/>
      <name val="Calibri"/>
      <scheme val="minor"/>
    </font>
    <font>
      <b/>
      <i/>
      <sz val="11"/>
      <color theme="1"/>
      <name val="Calibri"/>
      <scheme val="minor"/>
    </font>
    <font>
      <sz val="20"/>
      <color theme="1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/>
    <xf numFmtId="0" fontId="0" fillId="0" borderId="0" xfId="0" applyAlignment="1">
      <alignment horizontal="right"/>
    </xf>
    <xf numFmtId="0" fontId="3" fillId="0" borderId="0" xfId="0" applyFont="1"/>
    <xf numFmtId="0" fontId="5" fillId="0" borderId="0" xfId="0" applyFont="1"/>
    <xf numFmtId="0" fontId="6" fillId="0" borderId="0" xfId="0" applyFont="1"/>
    <xf numFmtId="0" fontId="5" fillId="0" borderId="1" xfId="0" applyFont="1" applyBorder="1" applyAlignment="1">
      <alignment horizontal="right"/>
    </xf>
    <xf numFmtId="0" fontId="6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  <xf numFmtId="164" fontId="5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7" fillId="0" borderId="0" xfId="0" applyFont="1"/>
    <xf numFmtId="0" fontId="8" fillId="2" borderId="0" xfId="0" applyFont="1" applyFill="1"/>
    <xf numFmtId="0" fontId="8" fillId="0" borderId="0" xfId="0" applyFont="1" applyAlignment="1">
      <alignment horizontal="right"/>
    </xf>
    <xf numFmtId="0" fontId="8" fillId="0" borderId="0" xfId="0" applyFont="1"/>
    <xf numFmtId="0" fontId="8" fillId="2" borderId="0" xfId="0" applyFont="1" applyFill="1" applyAlignment="1">
      <alignment horizontal="right"/>
    </xf>
    <xf numFmtId="3" fontId="8" fillId="0" borderId="0" xfId="0" applyNumberFormat="1" applyFont="1" applyAlignment="1">
      <alignment horizontal="right"/>
    </xf>
    <xf numFmtId="3" fontId="8" fillId="2" borderId="0" xfId="0" applyNumberFormat="1" applyFont="1" applyFill="1" applyAlignment="1">
      <alignment horizontal="right"/>
    </xf>
    <xf numFmtId="3" fontId="0" fillId="0" borderId="0" xfId="0" applyNumberFormat="1" applyAlignment="1">
      <alignment horizontal="right"/>
    </xf>
    <xf numFmtId="3" fontId="5" fillId="0" borderId="1" xfId="0" applyNumberFormat="1" applyFont="1" applyBorder="1" applyAlignment="1">
      <alignment horizontal="right"/>
    </xf>
    <xf numFmtId="3" fontId="6" fillId="0" borderId="0" xfId="0" applyNumberFormat="1" applyFont="1" applyAlignment="1">
      <alignment horizontal="right"/>
    </xf>
    <xf numFmtId="3" fontId="5" fillId="0" borderId="0" xfId="0" applyNumberFormat="1" applyFont="1" applyAlignment="1">
      <alignment horizontal="right"/>
    </xf>
    <xf numFmtId="0" fontId="1" fillId="0" borderId="0" xfId="0" applyFont="1"/>
    <xf numFmtId="3" fontId="0" fillId="0" borderId="0" xfId="0" applyNumberFormat="1"/>
    <xf numFmtId="3" fontId="0" fillId="0" borderId="0" xfId="0" applyNumberForma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56"/>
  <sheetViews>
    <sheetView tabSelected="1" topLeftCell="A22" workbookViewId="0">
      <selection activeCell="F29" sqref="F29"/>
    </sheetView>
  </sheetViews>
  <sheetFormatPr baseColWidth="10" defaultRowHeight="15.75" x14ac:dyDescent="0.25"/>
  <cols>
    <col min="5" max="5" width="13.25" style="2" customWidth="1"/>
    <col min="6" max="6" width="14.5" style="2" bestFit="1" customWidth="1"/>
    <col min="10" max="10" width="13.25" style="18" customWidth="1"/>
  </cols>
  <sheetData>
    <row r="1" spans="1:13" ht="26.25" x14ac:dyDescent="0.4">
      <c r="A1" s="12" t="s">
        <v>0</v>
      </c>
      <c r="B1" s="12"/>
      <c r="C1" s="12"/>
      <c r="D1" s="12"/>
      <c r="E1" s="13"/>
      <c r="F1" s="13"/>
      <c r="G1" s="14"/>
      <c r="J1" s="16"/>
    </row>
    <row r="2" spans="1:13" ht="26.25" x14ac:dyDescent="0.4">
      <c r="A2" s="12" t="s">
        <v>1</v>
      </c>
      <c r="B2" s="12"/>
      <c r="C2" s="12"/>
      <c r="D2" s="12"/>
      <c r="E2" s="15"/>
      <c r="F2" s="12"/>
      <c r="G2" s="14"/>
      <c r="J2" s="17"/>
    </row>
    <row r="5" spans="1:13" ht="16.5" thickBot="1" x14ac:dyDescent="0.3">
      <c r="A5" s="4" t="s">
        <v>6</v>
      </c>
      <c r="B5" s="5"/>
      <c r="C5" s="5"/>
      <c r="D5" s="5"/>
      <c r="E5" s="6" t="s">
        <v>2</v>
      </c>
      <c r="F5" s="6" t="s">
        <v>5</v>
      </c>
      <c r="H5" s="6" t="s">
        <v>63</v>
      </c>
      <c r="J5" s="19" t="s">
        <v>62</v>
      </c>
    </row>
    <row r="6" spans="1:13" x14ac:dyDescent="0.25">
      <c r="A6" s="5" t="s">
        <v>8</v>
      </c>
      <c r="B6" s="5"/>
      <c r="C6" s="5"/>
      <c r="D6" s="5"/>
      <c r="E6" s="7">
        <v>1950000</v>
      </c>
      <c r="F6" s="8">
        <v>1938135</v>
      </c>
      <c r="H6">
        <v>1875874</v>
      </c>
      <c r="J6" s="20">
        <f>M6</f>
        <v>1710000</v>
      </c>
      <c r="L6">
        <f>H6/3000</f>
        <v>625.29133333333334</v>
      </c>
      <c r="M6">
        <f>570*3000</f>
        <v>1710000</v>
      </c>
    </row>
    <row r="7" spans="1:13" x14ac:dyDescent="0.25">
      <c r="A7" s="5" t="s">
        <v>3</v>
      </c>
      <c r="B7" s="5"/>
      <c r="C7" s="5"/>
      <c r="D7" s="5"/>
      <c r="E7" s="7">
        <v>253750</v>
      </c>
      <c r="F7" s="8">
        <v>252350</v>
      </c>
      <c r="H7">
        <v>219245</v>
      </c>
      <c r="I7">
        <f>H7/H6</f>
        <v>0.11687618678013555</v>
      </c>
      <c r="J7" s="20">
        <f>J6*I7-1611</f>
        <v>198247.27939403179</v>
      </c>
      <c r="L7">
        <f>H7/300</f>
        <v>730.81666666666672</v>
      </c>
      <c r="M7">
        <f>575*300</f>
        <v>172500</v>
      </c>
    </row>
    <row r="8" spans="1:13" x14ac:dyDescent="0.25">
      <c r="A8" s="5" t="s">
        <v>4</v>
      </c>
      <c r="B8" s="5"/>
      <c r="C8" s="5"/>
      <c r="D8" s="5"/>
      <c r="E8" s="7">
        <v>15000</v>
      </c>
      <c r="F8" s="8">
        <v>12623</v>
      </c>
      <c r="H8">
        <v>7310</v>
      </c>
      <c r="J8" s="20">
        <v>7000</v>
      </c>
    </row>
    <row r="9" spans="1:13" x14ac:dyDescent="0.25">
      <c r="A9" s="5" t="s">
        <v>7</v>
      </c>
      <c r="B9" s="5"/>
      <c r="C9" s="5"/>
      <c r="D9" s="5"/>
      <c r="E9" s="7">
        <v>156650</v>
      </c>
      <c r="F9" s="8">
        <v>171338</v>
      </c>
      <c r="H9">
        <v>0</v>
      </c>
      <c r="J9" s="20">
        <v>0</v>
      </c>
    </row>
    <row r="10" spans="1:13" x14ac:dyDescent="0.25">
      <c r="A10" s="5" t="s">
        <v>16</v>
      </c>
      <c r="B10" s="5"/>
      <c r="C10" s="5"/>
      <c r="D10" s="5"/>
      <c r="E10" s="7">
        <v>70000</v>
      </c>
      <c r="F10" s="8">
        <v>66334</v>
      </c>
      <c r="H10">
        <v>46391</v>
      </c>
      <c r="J10" s="20">
        <v>40000</v>
      </c>
    </row>
    <row r="11" spans="1:13" x14ac:dyDescent="0.25">
      <c r="A11" s="4" t="s">
        <v>17</v>
      </c>
      <c r="B11" s="5"/>
      <c r="C11" s="5"/>
      <c r="D11" s="5"/>
      <c r="E11" s="9">
        <f>SUM(E6:E10)</f>
        <v>2445400</v>
      </c>
      <c r="F11" s="10">
        <f>SUM(F6:F10)</f>
        <v>2440780</v>
      </c>
      <c r="H11" s="10">
        <f>SUM(H6:H10)</f>
        <v>2148820</v>
      </c>
      <c r="J11" s="21">
        <f>SUM(J6:J10)</f>
        <v>1955247.2793940317</v>
      </c>
    </row>
    <row r="12" spans="1:13" x14ac:dyDescent="0.25">
      <c r="A12" s="5"/>
      <c r="B12" s="5"/>
      <c r="C12" s="5"/>
      <c r="D12" s="5"/>
      <c r="E12" s="8"/>
      <c r="F12" s="8"/>
      <c r="J12" s="20"/>
    </row>
    <row r="13" spans="1:13" x14ac:dyDescent="0.25">
      <c r="A13" s="4" t="s">
        <v>18</v>
      </c>
      <c r="B13" s="5"/>
      <c r="C13" s="5"/>
      <c r="D13" s="5"/>
      <c r="E13" s="8"/>
      <c r="F13" s="8"/>
      <c r="J13" s="20"/>
    </row>
    <row r="14" spans="1:13" x14ac:dyDescent="0.25">
      <c r="A14" s="11" t="s">
        <v>19</v>
      </c>
      <c r="B14" s="5"/>
      <c r="C14" s="5"/>
      <c r="D14" s="5"/>
      <c r="E14" s="8"/>
      <c r="F14" s="8"/>
      <c r="J14" s="20"/>
    </row>
    <row r="15" spans="1:13" x14ac:dyDescent="0.25">
      <c r="A15" s="5" t="s">
        <v>20</v>
      </c>
      <c r="B15" s="5"/>
      <c r="C15" s="5"/>
      <c r="D15" s="5"/>
      <c r="E15" s="8">
        <v>160000</v>
      </c>
      <c r="F15" s="8">
        <v>160000</v>
      </c>
      <c r="H15">
        <v>160000</v>
      </c>
      <c r="J15" s="20">
        <v>160000</v>
      </c>
    </row>
    <row r="16" spans="1:13" x14ac:dyDescent="0.25">
      <c r="A16" s="5" t="s">
        <v>21</v>
      </c>
      <c r="B16" s="5"/>
      <c r="C16" s="5"/>
      <c r="D16" s="5"/>
      <c r="E16" s="8">
        <v>854502</v>
      </c>
      <c r="F16" s="8">
        <v>830852</v>
      </c>
      <c r="H16">
        <v>787153</v>
      </c>
      <c r="J16" s="20">
        <v>500000</v>
      </c>
    </row>
    <row r="17" spans="1:11" x14ac:dyDescent="0.25">
      <c r="A17" s="5" t="s">
        <v>23</v>
      </c>
      <c r="B17" s="5"/>
      <c r="C17" s="5"/>
      <c r="D17" s="5"/>
      <c r="E17" s="8">
        <v>42500</v>
      </c>
      <c r="F17" s="8">
        <v>41270</v>
      </c>
      <c r="G17">
        <f>F17/F16</f>
        <v>4.9671903058547129E-2</v>
      </c>
      <c r="H17">
        <v>42231</v>
      </c>
      <c r="I17">
        <f>H17/H16</f>
        <v>5.365030686537433E-2</v>
      </c>
      <c r="J17" s="20">
        <f>J16*0.05</f>
        <v>25000</v>
      </c>
      <c r="K17">
        <f>J16*0.02</f>
        <v>10000</v>
      </c>
    </row>
    <row r="18" spans="1:11" x14ac:dyDescent="0.25">
      <c r="A18" s="5" t="s">
        <v>24</v>
      </c>
      <c r="B18" s="5"/>
      <c r="C18" s="5"/>
      <c r="D18" s="5"/>
      <c r="E18" s="8">
        <v>113273</v>
      </c>
      <c r="F18" s="8">
        <v>109255</v>
      </c>
      <c r="H18">
        <v>105840</v>
      </c>
      <c r="J18" s="20">
        <f>J16*0.12</f>
        <v>60000</v>
      </c>
    </row>
    <row r="19" spans="1:11" x14ac:dyDescent="0.25">
      <c r="A19" s="5" t="s">
        <v>27</v>
      </c>
      <c r="B19" s="5"/>
      <c r="C19" s="5"/>
      <c r="D19" s="5"/>
      <c r="E19" s="8">
        <v>165009</v>
      </c>
      <c r="F19" s="8">
        <v>161122</v>
      </c>
      <c r="H19">
        <f>162103-4438</f>
        <v>157665</v>
      </c>
      <c r="J19" s="20">
        <f>J16*0.141</f>
        <v>70500</v>
      </c>
    </row>
    <row r="20" spans="1:11" x14ac:dyDescent="0.25">
      <c r="A20" s="11" t="s">
        <v>25</v>
      </c>
      <c r="B20" s="5"/>
      <c r="C20" s="5"/>
      <c r="D20" s="5"/>
      <c r="E20" s="10">
        <f>SUM(E15:E19)</f>
        <v>1335284</v>
      </c>
      <c r="F20" s="10">
        <f>SUM(F15:F19)</f>
        <v>1302499</v>
      </c>
      <c r="H20" s="10">
        <f>SUM(H15:H19)</f>
        <v>1252889</v>
      </c>
      <c r="J20" s="21">
        <f>SUM(J15:J19)</f>
        <v>815500</v>
      </c>
    </row>
    <row r="21" spans="1:11" x14ac:dyDescent="0.25">
      <c r="A21" s="5"/>
      <c r="B21" s="5"/>
      <c r="C21" s="5"/>
      <c r="D21" s="5"/>
      <c r="E21" s="8"/>
      <c r="F21" s="8"/>
      <c r="J21" s="20"/>
    </row>
    <row r="22" spans="1:11" x14ac:dyDescent="0.25">
      <c r="A22" s="11" t="s">
        <v>26</v>
      </c>
      <c r="B22" s="5"/>
      <c r="C22" s="5"/>
      <c r="D22" s="5"/>
      <c r="E22" s="8"/>
      <c r="F22" s="8"/>
      <c r="J22" s="20"/>
    </row>
    <row r="23" spans="1:11" x14ac:dyDescent="0.25">
      <c r="A23" s="5" t="s">
        <v>28</v>
      </c>
      <c r="B23" s="5"/>
      <c r="C23" s="5"/>
      <c r="D23" s="5"/>
      <c r="E23" s="8">
        <v>10000</v>
      </c>
      <c r="F23" s="8">
        <v>6620</v>
      </c>
      <c r="H23">
        <v>6044</v>
      </c>
      <c r="J23" s="20">
        <v>10000</v>
      </c>
    </row>
    <row r="24" spans="1:11" x14ac:dyDescent="0.25">
      <c r="A24" s="5" t="s">
        <v>29</v>
      </c>
      <c r="B24" s="5"/>
      <c r="C24" s="5"/>
      <c r="D24" s="5"/>
      <c r="E24" s="8">
        <v>85000</v>
      </c>
      <c r="F24" s="8">
        <v>78881</v>
      </c>
      <c r="H24">
        <v>78540</v>
      </c>
      <c r="J24" s="20">
        <v>85000</v>
      </c>
    </row>
    <row r="25" spans="1:11" x14ac:dyDescent="0.25">
      <c r="A25" s="5" t="s">
        <v>30</v>
      </c>
      <c r="B25" s="5"/>
      <c r="C25" s="5"/>
      <c r="D25" s="5"/>
      <c r="E25" s="8">
        <v>10000</v>
      </c>
      <c r="F25" s="8">
        <v>8177</v>
      </c>
      <c r="H25">
        <v>2815</v>
      </c>
      <c r="J25" s="20">
        <v>10000</v>
      </c>
    </row>
    <row r="26" spans="1:11" x14ac:dyDescent="0.25">
      <c r="A26" s="22" t="s">
        <v>68</v>
      </c>
      <c r="B26" s="5"/>
      <c r="C26" s="5"/>
      <c r="D26" s="5"/>
      <c r="E26" s="8">
        <v>65000</v>
      </c>
      <c r="F26" s="8">
        <v>57004</v>
      </c>
      <c r="H26">
        <v>76355</v>
      </c>
      <c r="J26" s="20">
        <v>70000</v>
      </c>
    </row>
    <row r="27" spans="1:11" x14ac:dyDescent="0.25">
      <c r="A27" s="5" t="s">
        <v>31</v>
      </c>
      <c r="B27" s="5"/>
      <c r="C27" s="5"/>
      <c r="D27" s="5"/>
      <c r="E27" s="8">
        <v>7500</v>
      </c>
      <c r="F27" s="8">
        <v>6524</v>
      </c>
      <c r="H27">
        <v>5527</v>
      </c>
      <c r="J27" s="20">
        <v>7500</v>
      </c>
    </row>
    <row r="28" spans="1:11" x14ac:dyDescent="0.25">
      <c r="A28" s="5" t="s">
        <v>60</v>
      </c>
      <c r="B28" s="5"/>
      <c r="C28" s="5"/>
      <c r="D28" s="5"/>
      <c r="E28" s="8">
        <v>20000</v>
      </c>
      <c r="F28" s="8">
        <v>0</v>
      </c>
      <c r="H28">
        <v>17475</v>
      </c>
      <c r="J28" s="20">
        <v>10000</v>
      </c>
    </row>
    <row r="29" spans="1:11" x14ac:dyDescent="0.25">
      <c r="A29" s="5" t="s">
        <v>32</v>
      </c>
      <c r="B29" s="5"/>
      <c r="C29" s="5"/>
      <c r="D29" s="5"/>
      <c r="E29" s="8">
        <v>30000</v>
      </c>
      <c r="F29" s="8">
        <v>25871</v>
      </c>
      <c r="H29">
        <v>16882</v>
      </c>
      <c r="J29" s="20">
        <v>20000</v>
      </c>
    </row>
    <row r="30" spans="1:11" x14ac:dyDescent="0.25">
      <c r="A30" s="5" t="s">
        <v>33</v>
      </c>
      <c r="B30" s="5"/>
      <c r="C30" s="5"/>
      <c r="D30" s="5"/>
      <c r="E30" s="8">
        <v>25000</v>
      </c>
      <c r="F30" s="8">
        <v>21305</v>
      </c>
      <c r="H30">
        <v>3304</v>
      </c>
      <c r="J30" s="20">
        <v>15000</v>
      </c>
    </row>
    <row r="31" spans="1:11" x14ac:dyDescent="0.25">
      <c r="A31" s="5" t="s">
        <v>34</v>
      </c>
      <c r="B31" s="5"/>
      <c r="C31" s="5"/>
      <c r="D31" s="5"/>
      <c r="E31" s="8">
        <v>112500</v>
      </c>
      <c r="F31" s="8">
        <v>112500</v>
      </c>
      <c r="H31">
        <v>112500</v>
      </c>
      <c r="J31" s="20">
        <f>112500+7500+5000</f>
        <v>125000</v>
      </c>
      <c r="K31" t="s">
        <v>67</v>
      </c>
    </row>
    <row r="32" spans="1:11" x14ac:dyDescent="0.25">
      <c r="A32" s="5" t="s">
        <v>35</v>
      </c>
      <c r="B32" s="5"/>
      <c r="C32" s="5"/>
      <c r="D32" s="5"/>
      <c r="E32" s="8">
        <v>40000</v>
      </c>
      <c r="F32" s="8">
        <v>26250</v>
      </c>
      <c r="H32">
        <v>66919</v>
      </c>
      <c r="J32" s="20">
        <v>60000</v>
      </c>
    </row>
    <row r="33" spans="1:10" x14ac:dyDescent="0.25">
      <c r="A33" s="5" t="s">
        <v>59</v>
      </c>
      <c r="B33" s="5"/>
      <c r="C33" s="5"/>
      <c r="D33" s="5"/>
      <c r="E33" s="8">
        <v>70000</v>
      </c>
      <c r="F33" s="8">
        <v>0</v>
      </c>
      <c r="H33">
        <v>0</v>
      </c>
      <c r="J33" s="20">
        <v>80000</v>
      </c>
    </row>
    <row r="34" spans="1:10" x14ac:dyDescent="0.25">
      <c r="A34" s="5" t="s">
        <v>36</v>
      </c>
      <c r="B34" s="5"/>
      <c r="C34" s="5"/>
      <c r="D34" s="5"/>
      <c r="E34" s="8">
        <v>0</v>
      </c>
      <c r="F34" s="8">
        <v>15750</v>
      </c>
      <c r="H34">
        <v>0</v>
      </c>
      <c r="J34" s="20">
        <v>0</v>
      </c>
    </row>
    <row r="35" spans="1:10" x14ac:dyDescent="0.25">
      <c r="A35" s="22" t="s">
        <v>64</v>
      </c>
      <c r="B35" s="5"/>
      <c r="C35" s="5"/>
      <c r="D35" s="5"/>
      <c r="E35" s="8"/>
      <c r="F35" s="8"/>
      <c r="H35">
        <v>160750</v>
      </c>
      <c r="J35" s="20">
        <v>0</v>
      </c>
    </row>
    <row r="36" spans="1:10" x14ac:dyDescent="0.25">
      <c r="A36" s="5" t="s">
        <v>37</v>
      </c>
      <c r="B36" s="5"/>
      <c r="C36" s="5"/>
      <c r="D36" s="5"/>
      <c r="E36" s="8">
        <v>16000</v>
      </c>
      <c r="F36" s="8">
        <v>14773</v>
      </c>
      <c r="H36">
        <v>27614</v>
      </c>
      <c r="J36" s="20">
        <v>30000</v>
      </c>
    </row>
    <row r="37" spans="1:10" x14ac:dyDescent="0.25">
      <c r="A37" s="5" t="s">
        <v>38</v>
      </c>
      <c r="B37" s="5"/>
      <c r="C37" s="5"/>
      <c r="D37" s="5"/>
      <c r="E37" s="8">
        <v>100000</v>
      </c>
      <c r="F37" s="8">
        <v>75770</v>
      </c>
      <c r="H37">
        <v>102268</v>
      </c>
      <c r="J37" s="20">
        <v>240000</v>
      </c>
    </row>
    <row r="38" spans="1:10" x14ac:dyDescent="0.25">
      <c r="A38" s="5" t="s">
        <v>39</v>
      </c>
      <c r="B38" s="5"/>
      <c r="C38" s="5"/>
      <c r="D38" s="5"/>
      <c r="E38" s="8">
        <v>50000</v>
      </c>
      <c r="F38" s="8">
        <v>21683</v>
      </c>
      <c r="H38">
        <v>5483</v>
      </c>
      <c r="J38" s="20">
        <v>15000</v>
      </c>
    </row>
    <row r="39" spans="1:10" x14ac:dyDescent="0.25">
      <c r="A39" s="5" t="s">
        <v>40</v>
      </c>
      <c r="B39" s="5"/>
      <c r="C39" s="5"/>
      <c r="D39" s="5"/>
      <c r="E39" s="8">
        <v>234650</v>
      </c>
      <c r="F39" s="8">
        <v>234450</v>
      </c>
      <c r="H39">
        <v>234650</v>
      </c>
      <c r="J39" s="20">
        <f>J7</f>
        <v>198247.27939403179</v>
      </c>
    </row>
    <row r="40" spans="1:10" x14ac:dyDescent="0.25">
      <c r="A40" s="5" t="s">
        <v>41</v>
      </c>
      <c r="B40" s="5"/>
      <c r="C40" s="5"/>
      <c r="D40" s="5"/>
      <c r="E40" s="8">
        <v>3944</v>
      </c>
      <c r="F40" s="8">
        <v>3782</v>
      </c>
      <c r="H40">
        <v>3944</v>
      </c>
      <c r="J40" s="20">
        <v>3944</v>
      </c>
    </row>
    <row r="41" spans="1:10" x14ac:dyDescent="0.25">
      <c r="A41" s="5" t="s">
        <v>42</v>
      </c>
      <c r="B41" s="5"/>
      <c r="C41" s="5"/>
      <c r="D41" s="5"/>
      <c r="E41" s="8">
        <v>30000</v>
      </c>
      <c r="F41" s="8">
        <v>38596</v>
      </c>
      <c r="H41">
        <v>0</v>
      </c>
      <c r="J41" s="20">
        <v>30000</v>
      </c>
    </row>
    <row r="42" spans="1:10" x14ac:dyDescent="0.25">
      <c r="A42" s="5" t="s">
        <v>43</v>
      </c>
      <c r="B42" s="5"/>
      <c r="C42" s="5"/>
      <c r="D42" s="5"/>
      <c r="E42" s="8">
        <v>0</v>
      </c>
      <c r="F42" s="8">
        <v>134078</v>
      </c>
      <c r="H42">
        <v>10000</v>
      </c>
      <c r="J42" s="20">
        <v>0</v>
      </c>
    </row>
    <row r="43" spans="1:10" x14ac:dyDescent="0.25">
      <c r="A43" s="5" t="s">
        <v>44</v>
      </c>
      <c r="B43" s="5"/>
      <c r="C43" s="5"/>
      <c r="D43" s="5"/>
      <c r="E43" s="8">
        <v>160000</v>
      </c>
      <c r="F43" s="8">
        <v>99146</v>
      </c>
      <c r="H43">
        <v>9697</v>
      </c>
      <c r="J43" s="20">
        <v>0</v>
      </c>
    </row>
    <row r="44" spans="1:10" x14ac:dyDescent="0.25">
      <c r="A44" s="5" t="s">
        <v>49</v>
      </c>
      <c r="B44" s="5"/>
      <c r="C44" s="5"/>
      <c r="D44" s="5"/>
      <c r="E44" s="8">
        <v>5000</v>
      </c>
      <c r="F44" s="8">
        <v>0</v>
      </c>
      <c r="H44">
        <v>3068</v>
      </c>
      <c r="J44" s="20">
        <v>5000</v>
      </c>
    </row>
    <row r="45" spans="1:10" x14ac:dyDescent="0.25">
      <c r="A45" s="5" t="s">
        <v>52</v>
      </c>
      <c r="B45" s="5"/>
      <c r="C45" s="5"/>
      <c r="D45" s="5"/>
      <c r="E45" s="8">
        <v>10000</v>
      </c>
      <c r="F45" s="8">
        <v>6692</v>
      </c>
      <c r="H45">
        <v>2257</v>
      </c>
      <c r="J45" s="20">
        <v>25000</v>
      </c>
    </row>
    <row r="46" spans="1:10" x14ac:dyDescent="0.25">
      <c r="A46" s="22" t="s">
        <v>65</v>
      </c>
      <c r="B46" s="5"/>
      <c r="C46" s="5"/>
      <c r="D46" s="5"/>
      <c r="E46" s="8"/>
      <c r="F46" s="8"/>
      <c r="J46" s="20">
        <v>75000</v>
      </c>
    </row>
    <row r="47" spans="1:10" x14ac:dyDescent="0.25">
      <c r="A47" s="11" t="s">
        <v>53</v>
      </c>
      <c r="B47" s="5"/>
      <c r="C47" s="5"/>
      <c r="D47" s="5"/>
      <c r="E47" s="10">
        <f>SUM(E23:E45)</f>
        <v>1084594</v>
      </c>
      <c r="F47" s="10">
        <f>SUM(F23:F45)</f>
        <v>987852</v>
      </c>
      <c r="H47" s="21">
        <f>SUM(H23:H46)</f>
        <v>946092</v>
      </c>
      <c r="J47" s="21">
        <f>SUM(J23:J46)</f>
        <v>1114691.2793940317</v>
      </c>
    </row>
    <row r="48" spans="1:10" x14ac:dyDescent="0.25">
      <c r="A48" s="5" t="s">
        <v>61</v>
      </c>
      <c r="B48" s="5"/>
      <c r="C48" s="5"/>
      <c r="D48" s="5"/>
      <c r="E48" s="8"/>
      <c r="F48" s="8">
        <v>15000</v>
      </c>
      <c r="H48" s="8">
        <v>15000</v>
      </c>
      <c r="J48" s="20"/>
    </row>
    <row r="49" spans="1:10" x14ac:dyDescent="0.25">
      <c r="A49" s="22" t="s">
        <v>66</v>
      </c>
      <c r="B49" s="5"/>
      <c r="C49" s="5"/>
      <c r="D49" s="5"/>
      <c r="E49" s="8"/>
      <c r="F49" s="8"/>
      <c r="H49" s="8">
        <v>23438</v>
      </c>
      <c r="J49" s="20"/>
    </row>
    <row r="50" spans="1:10" x14ac:dyDescent="0.25">
      <c r="A50" s="4" t="s">
        <v>54</v>
      </c>
      <c r="B50" s="5"/>
      <c r="C50" s="5"/>
      <c r="D50" s="5"/>
      <c r="E50" s="10">
        <f>SUM(E20+E47)</f>
        <v>2419878</v>
      </c>
      <c r="F50" s="10">
        <f>SUM(F20+F47+F48)</f>
        <v>2305351</v>
      </c>
      <c r="H50" s="21">
        <f>SUM(H20+H47+H48+H49)</f>
        <v>2237419</v>
      </c>
      <c r="J50" s="21">
        <f>SUM(J20+J47)</f>
        <v>1930191.2793940317</v>
      </c>
    </row>
    <row r="51" spans="1:10" x14ac:dyDescent="0.25">
      <c r="A51" s="5"/>
      <c r="B51" s="5"/>
      <c r="C51" s="5"/>
      <c r="D51" s="5"/>
      <c r="E51" s="8"/>
      <c r="F51" s="8"/>
      <c r="H51" s="8"/>
      <c r="J51" s="20"/>
    </row>
    <row r="52" spans="1:10" x14ac:dyDescent="0.25">
      <c r="A52" s="4" t="s">
        <v>55</v>
      </c>
      <c r="B52" s="5"/>
      <c r="C52" s="5"/>
      <c r="D52" s="5"/>
      <c r="E52" s="9">
        <f>SUM(E11-E50)</f>
        <v>25522</v>
      </c>
      <c r="F52" s="10">
        <f>SUM(F11-F50)</f>
        <v>135429</v>
      </c>
      <c r="H52" s="10">
        <f>SUM(H11-H50)</f>
        <v>-88599</v>
      </c>
      <c r="J52" s="21">
        <f>SUM(J11-J50)</f>
        <v>25056</v>
      </c>
    </row>
    <row r="54" spans="1:10" x14ac:dyDescent="0.25">
      <c r="J54" s="24"/>
    </row>
    <row r="55" spans="1:10" x14ac:dyDescent="0.25">
      <c r="H55" s="23"/>
    </row>
    <row r="56" spans="1:10" x14ac:dyDescent="0.25">
      <c r="H56" s="8"/>
    </row>
  </sheetData>
  <phoneticPr fontId="4" type="noConversion"/>
  <pageMargins left="0.79000000000000015" right="0.79000000000000015" top="1" bottom="1" header="0.5" footer="0.5"/>
  <pageSetup paperSize="9" scale="91" orientation="portrait" horizontalDpi="4294967292" verticalDpi="4294967292" r:id="rId1"/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22"/>
  <sheetViews>
    <sheetView zoomScale="150" zoomScaleNormal="150" zoomScalePageLayoutView="150" workbookViewId="0">
      <selection activeCell="L12" sqref="L12"/>
    </sheetView>
  </sheetViews>
  <sheetFormatPr baseColWidth="10" defaultRowHeight="15.75" x14ac:dyDescent="0.25"/>
  <sheetData>
    <row r="1" spans="1:1" ht="21" x14ac:dyDescent="0.35">
      <c r="A1" s="3" t="s">
        <v>9</v>
      </c>
    </row>
    <row r="3" spans="1:1" x14ac:dyDescent="0.25">
      <c r="A3" s="1" t="s">
        <v>10</v>
      </c>
    </row>
    <row r="4" spans="1:1" x14ac:dyDescent="0.25">
      <c r="A4" t="s">
        <v>11</v>
      </c>
    </row>
    <row r="5" spans="1:1" x14ac:dyDescent="0.25">
      <c r="A5" t="s">
        <v>12</v>
      </c>
    </row>
    <row r="6" spans="1:1" x14ac:dyDescent="0.25">
      <c r="A6" t="s">
        <v>14</v>
      </c>
    </row>
    <row r="8" spans="1:1" x14ac:dyDescent="0.25">
      <c r="A8" s="1" t="s">
        <v>13</v>
      </c>
    </row>
    <row r="9" spans="1:1" x14ac:dyDescent="0.25">
      <c r="A9" t="s">
        <v>15</v>
      </c>
    </row>
    <row r="10" spans="1:1" x14ac:dyDescent="0.25">
      <c r="A10" t="s">
        <v>58</v>
      </c>
    </row>
    <row r="12" spans="1:1" x14ac:dyDescent="0.25">
      <c r="A12" s="1" t="s">
        <v>22</v>
      </c>
    </row>
    <row r="13" spans="1:1" x14ac:dyDescent="0.25">
      <c r="A13" t="s">
        <v>50</v>
      </c>
    </row>
    <row r="14" spans="1:1" x14ac:dyDescent="0.25">
      <c r="A14" t="s">
        <v>51</v>
      </c>
    </row>
    <row r="16" spans="1:1" x14ac:dyDescent="0.25">
      <c r="A16" s="1" t="s">
        <v>45</v>
      </c>
    </row>
    <row r="17" spans="1:1" x14ac:dyDescent="0.25">
      <c r="A17" t="s">
        <v>46</v>
      </c>
    </row>
    <row r="18" spans="1:1" x14ac:dyDescent="0.25">
      <c r="A18" t="s">
        <v>47</v>
      </c>
    </row>
    <row r="19" spans="1:1" x14ac:dyDescent="0.25">
      <c r="A19" t="s">
        <v>48</v>
      </c>
    </row>
    <row r="21" spans="1:1" x14ac:dyDescent="0.25">
      <c r="A21" s="1" t="s">
        <v>56</v>
      </c>
    </row>
    <row r="22" spans="1:1" x14ac:dyDescent="0.25">
      <c r="A22" t="s">
        <v>57</v>
      </c>
    </row>
  </sheetData>
  <phoneticPr fontId="4" type="noConversion"/>
  <pageMargins left="0.79000000000000015" right="0.79000000000000015" top="1" bottom="1" header="0.5" footer="0.5"/>
  <pageSetup paperSize="9" scale="85" orientation="landscape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1</vt:i4>
      </vt:variant>
    </vt:vector>
  </HeadingPairs>
  <TitlesOfParts>
    <vt:vector size="3" baseType="lpstr">
      <vt:lpstr>Ark1</vt:lpstr>
      <vt:lpstr>Ark2</vt:lpstr>
      <vt:lpstr>'Ark1'!Utskriftsområde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Anders Roald Jensen</dc:creator>
  <cp:lastModifiedBy>Berit</cp:lastModifiedBy>
  <cp:lastPrinted>2020-02-20T16:57:27Z</cp:lastPrinted>
  <dcterms:created xsi:type="dcterms:W3CDTF">2020-02-18T09:07:43Z</dcterms:created>
  <dcterms:modified xsi:type="dcterms:W3CDTF">2021-04-07T11:05:21Z</dcterms:modified>
</cp:coreProperties>
</file>